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Q:\Dept\Comptroller\Financial Operations &amp; Reporting\Fixed Assets\ETF\ETF 23-24\ETF 23-24 Spending Summary\February 2024\"/>
    </mc:Choice>
  </mc:AlternateContent>
  <xr:revisionPtr revIDLastSave="0" documentId="13_ncr:1_{659AE689-2169-4EFB-8D9A-1293A50AD5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uals -to-d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" l="1"/>
  <c r="J44" i="2" l="1"/>
  <c r="H44" i="2"/>
  <c r="D39" i="2"/>
  <c r="H25" i="2"/>
  <c r="G38" i="2"/>
  <c r="E35" i="2" l="1"/>
  <c r="E26" i="2"/>
  <c r="F15" i="2" l="1"/>
  <c r="F39" i="2" s="1"/>
  <c r="H37" i="2"/>
  <c r="H38" i="2"/>
  <c r="H26" i="2"/>
  <c r="H35" i="2"/>
  <c r="H34" i="2"/>
  <c r="H32" i="2"/>
  <c r="H31" i="2"/>
  <c r="H30" i="2"/>
  <c r="H29" i="2"/>
  <c r="K29" i="2" s="1"/>
  <c r="H28" i="2"/>
  <c r="H27" i="2"/>
  <c r="H24" i="2"/>
  <c r="H23" i="2"/>
  <c r="H22" i="2"/>
  <c r="H21" i="2"/>
  <c r="H20" i="2"/>
  <c r="H19" i="2"/>
  <c r="H18" i="2"/>
  <c r="H17" i="2"/>
  <c r="H16" i="2"/>
  <c r="E36" i="2"/>
  <c r="E33" i="2"/>
  <c r="H33" i="2" s="1"/>
  <c r="G39" i="2" l="1"/>
  <c r="H15" i="2"/>
  <c r="N38" i="2"/>
  <c r="K38" i="2"/>
  <c r="E39" i="2"/>
  <c r="H36" i="2"/>
  <c r="K36" i="2" s="1"/>
  <c r="K33" i="2"/>
  <c r="N29" i="2"/>
  <c r="M39" i="2"/>
  <c r="J39" i="2"/>
  <c r="N22" i="2"/>
  <c r="K22" i="2"/>
  <c r="N18" i="2"/>
  <c r="K18" i="2"/>
  <c r="N20" i="2"/>
  <c r="K20" i="2"/>
  <c r="N35" i="2"/>
  <c r="K35" i="2"/>
  <c r="N24" i="2"/>
  <c r="K24" i="2"/>
  <c r="N17" i="2"/>
  <c r="K17" i="2"/>
  <c r="N19" i="2"/>
  <c r="K19" i="2"/>
  <c r="N23" i="2"/>
  <c r="K23" i="2"/>
  <c r="N15" i="2"/>
  <c r="K15" i="2"/>
  <c r="N34" i="2"/>
  <c r="K34" i="2"/>
  <c r="N26" i="2"/>
  <c r="K26" i="2"/>
  <c r="N16" i="2"/>
  <c r="K16" i="2"/>
  <c r="N25" i="2"/>
  <c r="K25" i="2"/>
  <c r="N36" i="2" l="1"/>
  <c r="N33" i="2"/>
  <c r="H39" i="2"/>
  <c r="N39" i="2" s="1"/>
  <c r="G8" i="2" s="1"/>
  <c r="K39" i="2" l="1"/>
  <c r="G7" i="2" s="1"/>
</calcChain>
</file>

<file path=xl/sharedStrings.xml><?xml version="1.0" encoding="utf-8"?>
<sst xmlns="http://schemas.openxmlformats.org/spreadsheetml/2006/main" count="82" uniqueCount="74">
  <si>
    <t>Purchase Req. Commitments &amp; Actual Spending</t>
  </si>
  <si>
    <t xml:space="preserve"> </t>
  </si>
  <si>
    <t xml:space="preserve">       ACTUAL %</t>
  </si>
  <si>
    <t>School</t>
  </si>
  <si>
    <t>TOTAL BUDGET</t>
  </si>
  <si>
    <t>PURCHASE REQS</t>
  </si>
  <si>
    <t>SPENDING</t>
  </si>
  <si>
    <t xml:space="preserve">  $</t>
  </si>
  <si>
    <t xml:space="preserve">                 $</t>
  </si>
  <si>
    <t xml:space="preserve">  % Budget</t>
  </si>
  <si>
    <t xml:space="preserve">                  $</t>
  </si>
  <si>
    <t>%  Budget</t>
  </si>
  <si>
    <t>VP Research</t>
  </si>
  <si>
    <t>Arts &amp; Sciences</t>
  </si>
  <si>
    <t>Notes</t>
  </si>
  <si>
    <t xml:space="preserve">Data Science </t>
  </si>
  <si>
    <t>Alderman Library</t>
  </si>
  <si>
    <t>Student Health</t>
  </si>
  <si>
    <t>PV-IATH</t>
  </si>
  <si>
    <t>Business</t>
  </si>
  <si>
    <t>Unit</t>
  </si>
  <si>
    <t>ITS</t>
  </si>
  <si>
    <t>AR</t>
  </si>
  <si>
    <t>MC</t>
  </si>
  <si>
    <t>NR</t>
  </si>
  <si>
    <t>LB</t>
  </si>
  <si>
    <t>EN</t>
  </si>
  <si>
    <t>RS</t>
  </si>
  <si>
    <t>CP</t>
  </si>
  <si>
    <t>AS</t>
  </si>
  <si>
    <t>MD</t>
  </si>
  <si>
    <t>HS</t>
  </si>
  <si>
    <t>SA</t>
  </si>
  <si>
    <t>CU</t>
  </si>
  <si>
    <t>PV-I</t>
  </si>
  <si>
    <t>BA</t>
  </si>
  <si>
    <t>DS</t>
  </si>
  <si>
    <t>PV-W</t>
  </si>
  <si>
    <t>DA</t>
  </si>
  <si>
    <t>PV-K</t>
  </si>
  <si>
    <t>PV-B</t>
  </si>
  <si>
    <t>PV-Biocomplexity Institute</t>
  </si>
  <si>
    <t>PV</t>
  </si>
  <si>
    <t>School of Medicine</t>
  </si>
  <si>
    <t>School of Nursing</t>
  </si>
  <si>
    <t>PV-M</t>
  </si>
  <si>
    <t>PV-WTJU Radio</t>
  </si>
  <si>
    <t>PV-ETF Allocation</t>
  </si>
  <si>
    <t>Cont. &amp; Prof. Studies/SCPS</t>
  </si>
  <si>
    <t>Curry/Education</t>
  </si>
  <si>
    <t>Darden School</t>
  </si>
  <si>
    <t>McIntire School/Commerce</t>
  </si>
  <si>
    <t>PV-Kluge-Ruhe Museum</t>
  </si>
  <si>
    <t>PV-UVa Art Museum</t>
  </si>
  <si>
    <t>Architecture School</t>
  </si>
  <si>
    <t>Batten School</t>
  </si>
  <si>
    <t>Engineering-SEAS</t>
  </si>
  <si>
    <t>Health Sciences Library</t>
  </si>
  <si>
    <t>Purchase Reqs</t>
  </si>
  <si>
    <t>Spending</t>
  </si>
  <si>
    <t>ETF FY 23-24 Capital Equipment Progress Summary</t>
  </si>
  <si>
    <t>Phase 1A</t>
  </si>
  <si>
    <t>Phase 1B</t>
  </si>
  <si>
    <t>Unallocated Phase II ETF</t>
  </si>
  <si>
    <t>*</t>
  </si>
  <si>
    <t>Phase II</t>
  </si>
  <si>
    <t>Provost ETF Allocation</t>
  </si>
  <si>
    <t xml:space="preserve">                                        </t>
  </si>
  <si>
    <t>FY2023</t>
  </si>
  <si>
    <t>DN002015</t>
  </si>
  <si>
    <t>Carryforward</t>
  </si>
  <si>
    <t>DN000298 - ITS Commitments</t>
  </si>
  <si>
    <t>DN002015 - ITS Commitments</t>
  </si>
  <si>
    <t>As of February 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</si>
</sst>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rgb="FF3333FF"/>
      <name val="Arial"/>
      <family val="2"/>
    </font>
    <font>
      <b/>
      <sz val="9"/>
      <color rgb="FF3333FF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rgb="FF3333FF"/>
      <name val="Arial"/>
      <family val="2"/>
    </font>
    <font>
      <b/>
      <u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0"/>
      <name val="Arial"/>
      <family val="2"/>
    </font>
    <font>
      <sz val="9"/>
      <color rgb="FF0070C0"/>
      <name val="Arial"/>
      <family val="2"/>
    </font>
    <font>
      <b/>
      <u/>
      <sz val="10"/>
      <name val="Arial"/>
      <family val="2"/>
    </font>
    <font>
      <sz val="10"/>
      <color rgb="FF3366FF"/>
      <name val="Arial"/>
      <family val="2"/>
    </font>
    <font>
      <sz val="10"/>
      <color theme="0"/>
      <name val="Arial"/>
      <family val="2"/>
    </font>
    <font>
      <b/>
      <sz val="9"/>
      <color theme="3" tint="0.3999755851924192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</cellStyleXfs>
  <cellXfs count="124">
    <xf numFmtId="0" fontId="0" fillId="0" borderId="0" xfId="0"/>
    <xf numFmtId="165" fontId="1" fillId="0" borderId="4" xfId="2" applyNumberFormat="1" applyFont="1" applyFill="1" applyBorder="1"/>
    <xf numFmtId="37" fontId="13" fillId="0" borderId="4" xfId="2" applyNumberFormat="1" applyFont="1" applyFill="1" applyBorder="1"/>
    <xf numFmtId="165" fontId="13" fillId="0" borderId="0" xfId="2" applyNumberFormat="1" applyFont="1" applyFill="1" applyBorder="1"/>
    <xf numFmtId="165" fontId="1" fillId="0" borderId="0" xfId="2" applyNumberFormat="1" applyFont="1" applyFill="1" applyBorder="1"/>
    <xf numFmtId="165" fontId="3" fillId="0" borderId="0" xfId="2" applyNumberFormat="1" applyFont="1" applyFill="1" applyBorder="1"/>
    <xf numFmtId="165" fontId="3" fillId="0" borderId="0" xfId="2" applyNumberFormat="1" applyFont="1"/>
    <xf numFmtId="0" fontId="3" fillId="0" borderId="0" xfId="3" applyFont="1"/>
    <xf numFmtId="40" fontId="3" fillId="0" borderId="0" xfId="3" applyNumberFormat="1" applyFont="1"/>
    <xf numFmtId="0" fontId="3" fillId="0" borderId="0" xfId="3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6" fillId="0" borderId="0" xfId="3" applyFont="1"/>
    <xf numFmtId="14" fontId="3" fillId="0" borderId="0" xfId="3" applyNumberFormat="1" applyFont="1"/>
    <xf numFmtId="15" fontId="7" fillId="0" borderId="0" xfId="3" quotePrefix="1" applyNumberFormat="1" applyFont="1"/>
    <xf numFmtId="0" fontId="7" fillId="0" borderId="0" xfId="3" applyFont="1" applyAlignment="1">
      <alignment horizontal="center"/>
    </xf>
    <xf numFmtId="0" fontId="9" fillId="0" borderId="0" xfId="3" applyFont="1"/>
    <xf numFmtId="0" fontId="7" fillId="0" borderId="0" xfId="3" quotePrefix="1" applyFont="1"/>
    <xf numFmtId="15" fontId="8" fillId="0" borderId="0" xfId="3" quotePrefix="1" applyNumberFormat="1" applyFont="1"/>
    <xf numFmtId="0" fontId="3" fillId="0" borderId="0" xfId="3" applyFont="1" applyAlignment="1">
      <alignment horizontal="right"/>
    </xf>
    <xf numFmtId="9" fontId="7" fillId="0" borderId="0" xfId="3" applyNumberFormat="1" applyFont="1" applyAlignment="1">
      <alignment horizontal="center"/>
    </xf>
    <xf numFmtId="9" fontId="3" fillId="0" borderId="0" xfId="3" applyNumberFormat="1" applyFont="1" applyAlignment="1">
      <alignment horizontal="center"/>
    </xf>
    <xf numFmtId="9" fontId="11" fillId="0" borderId="0" xfId="3" applyNumberFormat="1" applyFont="1" applyAlignment="1">
      <alignment horizontal="center"/>
    </xf>
    <xf numFmtId="9" fontId="5" fillId="0" borderId="0" xfId="3" applyNumberFormat="1" applyFont="1"/>
    <xf numFmtId="4" fontId="3" fillId="0" borderId="0" xfId="3" applyNumberFormat="1" applyFont="1" applyAlignment="1">
      <alignment horizontal="center"/>
    </xf>
    <xf numFmtId="9" fontId="7" fillId="0" borderId="0" xfId="3" applyNumberFormat="1" applyFont="1"/>
    <xf numFmtId="0" fontId="7" fillId="0" borderId="0" xfId="3" applyFont="1"/>
    <xf numFmtId="40" fontId="7" fillId="0" borderId="0" xfId="3" applyNumberFormat="1" applyFont="1"/>
    <xf numFmtId="0" fontId="5" fillId="0" borderId="0" xfId="3" applyFont="1" applyAlignment="1">
      <alignment horizontal="center"/>
    </xf>
    <xf numFmtId="38" fontId="13" fillId="0" borderId="2" xfId="3" applyNumberFormat="1" applyFont="1" applyBorder="1"/>
    <xf numFmtId="38" fontId="3" fillId="0" borderId="0" xfId="3" applyNumberFormat="1" applyFont="1"/>
    <xf numFmtId="0" fontId="1" fillId="0" borderId="4" xfId="3" applyFont="1" applyBorder="1"/>
    <xf numFmtId="39" fontId="1" fillId="3" borderId="4" xfId="3" applyNumberFormat="1" applyFont="1" applyFill="1" applyBorder="1"/>
    <xf numFmtId="9" fontId="13" fillId="0" borderId="4" xfId="3" applyNumberFormat="1" applyFont="1" applyBorder="1"/>
    <xf numFmtId="37" fontId="13" fillId="0" borderId="4" xfId="3" applyNumberFormat="1" applyFont="1" applyBorder="1"/>
    <xf numFmtId="38" fontId="3" fillId="0" borderId="0" xfId="3" quotePrefix="1" applyNumberFormat="1" applyFont="1"/>
    <xf numFmtId="0" fontId="1" fillId="0" borderId="0" xfId="3" applyFont="1" applyAlignment="1">
      <alignment horizontal="center"/>
    </xf>
    <xf numFmtId="0" fontId="1" fillId="0" borderId="0" xfId="3" applyFont="1"/>
    <xf numFmtId="39" fontId="1" fillId="0" borderId="0" xfId="3" applyNumberFormat="1" applyFont="1"/>
    <xf numFmtId="9" fontId="13" fillId="0" borderId="0" xfId="3" applyNumberFormat="1" applyFont="1"/>
    <xf numFmtId="9" fontId="15" fillId="0" borderId="0" xfId="3" applyNumberFormat="1" applyFont="1"/>
    <xf numFmtId="37" fontId="1" fillId="0" borderId="0" xfId="3" applyNumberFormat="1" applyFont="1"/>
    <xf numFmtId="0" fontId="13" fillId="0" borderId="0" xfId="3" applyFont="1"/>
    <xf numFmtId="38" fontId="13" fillId="0" borderId="0" xfId="3" applyNumberFormat="1" applyFont="1"/>
    <xf numFmtId="37" fontId="13" fillId="0" borderId="0" xfId="3" applyNumberFormat="1" applyFont="1"/>
    <xf numFmtId="0" fontId="16" fillId="4" borderId="0" xfId="3" applyFont="1" applyFill="1"/>
    <xf numFmtId="0" fontId="17" fillId="0" borderId="0" xfId="3" applyFont="1" applyAlignment="1">
      <alignment horizontal="center"/>
    </xf>
    <xf numFmtId="37" fontId="18" fillId="0" borderId="0" xfId="3" applyNumberFormat="1" applyFont="1"/>
    <xf numFmtId="39" fontId="19" fillId="0" borderId="0" xfId="3" applyNumberFormat="1" applyFont="1"/>
    <xf numFmtId="1" fontId="20" fillId="0" borderId="0" xfId="3" quotePrefix="1" applyNumberFormat="1" applyFont="1" applyAlignment="1">
      <alignment horizontal="center"/>
    </xf>
    <xf numFmtId="37" fontId="3" fillId="0" borderId="0" xfId="3" applyNumberFormat="1" applyFont="1"/>
    <xf numFmtId="0" fontId="8" fillId="0" borderId="0" xfId="3" applyFont="1"/>
    <xf numFmtId="37" fontId="8" fillId="0" borderId="0" xfId="3" applyNumberFormat="1" applyFont="1" applyAlignment="1">
      <alignment horizontal="center"/>
    </xf>
    <xf numFmtId="9" fontId="8" fillId="0" borderId="0" xfId="3" applyNumberFormat="1" applyFont="1" applyAlignment="1">
      <alignment horizontal="center"/>
    </xf>
    <xf numFmtId="37" fontId="8" fillId="0" borderId="0" xfId="3" applyNumberFormat="1" applyFont="1" applyAlignment="1">
      <alignment horizontal="left"/>
    </xf>
    <xf numFmtId="38" fontId="7" fillId="0" borderId="0" xfId="3" applyNumberFormat="1" applyFont="1" applyAlignment="1">
      <alignment horizontal="center"/>
    </xf>
    <xf numFmtId="39" fontId="3" fillId="0" borderId="0" xfId="3" applyNumberFormat="1" applyFont="1"/>
    <xf numFmtId="39" fontId="6" fillId="0" borderId="0" xfId="3" applyNumberFormat="1" applyFont="1"/>
    <xf numFmtId="43" fontId="3" fillId="0" borderId="0" xfId="3" applyNumberFormat="1" applyFont="1"/>
    <xf numFmtId="37" fontId="7" fillId="0" borderId="0" xfId="3" applyNumberFormat="1" applyFont="1"/>
    <xf numFmtId="9" fontId="3" fillId="0" borderId="0" xfId="3" applyNumberFormat="1" applyFont="1"/>
    <xf numFmtId="0" fontId="21" fillId="0" borderId="0" xfId="3" applyFont="1" applyAlignment="1">
      <alignment horizontal="center"/>
    </xf>
    <xf numFmtId="39" fontId="13" fillId="0" borderId="0" xfId="3" applyNumberFormat="1" applyFont="1"/>
    <xf numFmtId="0" fontId="10" fillId="2" borderId="0" xfId="3" applyFont="1" applyFill="1" applyAlignment="1">
      <alignment horizontal="center"/>
    </xf>
    <xf numFmtId="37" fontId="13" fillId="0" borderId="2" xfId="2" applyNumberFormat="1" applyFont="1" applyFill="1" applyBorder="1"/>
    <xf numFmtId="38" fontId="13" fillId="0" borderId="4" xfId="3" applyNumberFormat="1" applyFont="1" applyBorder="1"/>
    <xf numFmtId="0" fontId="3" fillId="3" borderId="0" xfId="3" applyFont="1" applyFill="1"/>
    <xf numFmtId="165" fontId="13" fillId="0" borderId="2" xfId="2" applyNumberFormat="1" applyFont="1" applyBorder="1"/>
    <xf numFmtId="165" fontId="7" fillId="0" borderId="0" xfId="2" applyNumberFormat="1" applyFont="1" applyFill="1" applyBorder="1"/>
    <xf numFmtId="39" fontId="1" fillId="3" borderId="4" xfId="3" applyNumberFormat="1" applyFont="1" applyFill="1" applyBorder="1" applyAlignment="1">
      <alignment horizontal="center"/>
    </xf>
    <xf numFmtId="0" fontId="23" fillId="0" borderId="0" xfId="3" applyFont="1"/>
    <xf numFmtId="0" fontId="7" fillId="0" borderId="7" xfId="3" applyFont="1" applyBorder="1"/>
    <xf numFmtId="0" fontId="7" fillId="0" borderId="8" xfId="3" applyFont="1" applyBorder="1" applyAlignment="1">
      <alignment horizontal="center"/>
    </xf>
    <xf numFmtId="0" fontId="12" fillId="3" borderId="0" xfId="3" applyFont="1" applyFill="1"/>
    <xf numFmtId="0" fontId="7" fillId="0" borderId="7" xfId="3" quotePrefix="1" applyFont="1" applyBorder="1"/>
    <xf numFmtId="0" fontId="7" fillId="0" borderId="8" xfId="3" applyFont="1" applyBorder="1"/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3" fillId="0" borderId="10" xfId="3" applyFont="1" applyBorder="1"/>
    <xf numFmtId="37" fontId="7" fillId="0" borderId="9" xfId="3" applyNumberFormat="1" applyFont="1" applyBorder="1" applyAlignment="1">
      <alignment horizontal="center"/>
    </xf>
    <xf numFmtId="37" fontId="7" fillId="0" borderId="10" xfId="3" applyNumberFormat="1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37" fontId="3" fillId="0" borderId="10" xfId="3" applyNumberFormat="1" applyFont="1" applyBorder="1"/>
    <xf numFmtId="0" fontId="3" fillId="0" borderId="7" xfId="3" applyFont="1" applyBorder="1"/>
    <xf numFmtId="0" fontId="3" fillId="0" borderId="8" xfId="3" applyFont="1" applyBorder="1"/>
    <xf numFmtId="0" fontId="6" fillId="3" borderId="0" xfId="3" applyFont="1" applyFill="1"/>
    <xf numFmtId="0" fontId="13" fillId="0" borderId="11" xfId="3" applyFont="1" applyBorder="1" applyAlignment="1">
      <alignment horizontal="center"/>
    </xf>
    <xf numFmtId="0" fontId="1" fillId="0" borderId="12" xfId="3" applyFont="1" applyBorder="1"/>
    <xf numFmtId="165" fontId="1" fillId="0" borderId="12" xfId="2" applyNumberFormat="1" applyFont="1" applyFill="1" applyBorder="1"/>
    <xf numFmtId="39" fontId="1" fillId="3" borderId="12" xfId="3" applyNumberFormat="1" applyFont="1" applyFill="1" applyBorder="1"/>
    <xf numFmtId="165" fontId="13" fillId="0" borderId="12" xfId="2" applyNumberFormat="1" applyFont="1" applyBorder="1"/>
    <xf numFmtId="38" fontId="13" fillId="0" borderId="12" xfId="3" applyNumberFormat="1" applyFont="1" applyBorder="1"/>
    <xf numFmtId="9" fontId="13" fillId="0" borderId="12" xfId="3" applyNumberFormat="1" applyFont="1" applyBorder="1"/>
    <xf numFmtId="1" fontId="14" fillId="3" borderId="13" xfId="3" quotePrefix="1" applyNumberFormat="1" applyFont="1" applyFill="1" applyBorder="1" applyAlignment="1">
      <alignment horizontal="right"/>
    </xf>
    <xf numFmtId="37" fontId="13" fillId="0" borderId="12" xfId="3" applyNumberFormat="1" applyFont="1" applyBorder="1"/>
    <xf numFmtId="9" fontId="13" fillId="0" borderId="14" xfId="3" applyNumberFormat="1" applyFont="1" applyBorder="1"/>
    <xf numFmtId="0" fontId="13" fillId="0" borderId="15" xfId="3" applyFont="1" applyBorder="1" applyAlignment="1">
      <alignment horizontal="center"/>
    </xf>
    <xf numFmtId="1" fontId="14" fillId="3" borderId="0" xfId="3" quotePrefix="1" applyNumberFormat="1" applyFont="1" applyFill="1" applyAlignment="1">
      <alignment horizontal="right"/>
    </xf>
    <xf numFmtId="9" fontId="13" fillId="0" borderId="16" xfId="3" applyNumberFormat="1" applyFont="1" applyBorder="1"/>
    <xf numFmtId="1" fontId="13" fillId="3" borderId="0" xfId="3" quotePrefix="1" applyNumberFormat="1" applyFont="1" applyFill="1" applyAlignment="1">
      <alignment horizontal="right"/>
    </xf>
    <xf numFmtId="0" fontId="1" fillId="0" borderId="17" xfId="3" applyFont="1" applyBorder="1" applyAlignment="1">
      <alignment horizontal="center"/>
    </xf>
    <xf numFmtId="0" fontId="1" fillId="0" borderId="18" xfId="3" applyFont="1" applyBorder="1"/>
    <xf numFmtId="165" fontId="1" fillId="0" borderId="18" xfId="2" applyNumberFormat="1" applyFont="1" applyFill="1" applyBorder="1"/>
    <xf numFmtId="39" fontId="1" fillId="3" borderId="18" xfId="3" applyNumberFormat="1" applyFont="1" applyFill="1" applyBorder="1"/>
    <xf numFmtId="37" fontId="1" fillId="0" borderId="1" xfId="3" applyNumberFormat="1" applyFont="1" applyBorder="1"/>
    <xf numFmtId="165" fontId="13" fillId="0" borderId="1" xfId="2" applyNumberFormat="1" applyFont="1" applyBorder="1"/>
    <xf numFmtId="9" fontId="13" fillId="0" borderId="18" xfId="3" applyNumberFormat="1" applyFont="1" applyBorder="1"/>
    <xf numFmtId="1" fontId="14" fillId="3" borderId="3" xfId="3" quotePrefix="1" applyNumberFormat="1" applyFont="1" applyFill="1" applyBorder="1" applyAlignment="1">
      <alignment horizontal="right"/>
    </xf>
    <xf numFmtId="37" fontId="13" fillId="0" borderId="18" xfId="3" applyNumberFormat="1" applyFont="1" applyBorder="1"/>
    <xf numFmtId="0" fontId="3" fillId="3" borderId="13" xfId="3" applyFont="1" applyFill="1" applyBorder="1"/>
    <xf numFmtId="0" fontId="12" fillId="3" borderId="13" xfId="3" applyFont="1" applyFill="1" applyBorder="1"/>
    <xf numFmtId="37" fontId="13" fillId="0" borderId="1" xfId="2" applyNumberFormat="1" applyFont="1" applyFill="1" applyBorder="1"/>
    <xf numFmtId="9" fontId="13" fillId="0" borderId="19" xfId="3" applyNumberFormat="1" applyFont="1" applyBorder="1"/>
    <xf numFmtId="0" fontId="1" fillId="0" borderId="0" xfId="3" applyFont="1" applyAlignment="1">
      <alignment horizontal="left"/>
    </xf>
    <xf numFmtId="43" fontId="1" fillId="0" borderId="0" xfId="4" applyFont="1"/>
    <xf numFmtId="43" fontId="3" fillId="0" borderId="0" xfId="4" applyFont="1"/>
    <xf numFmtId="43" fontId="7" fillId="0" borderId="0" xfId="4" applyFont="1"/>
    <xf numFmtId="41" fontId="1" fillId="0" borderId="4" xfId="4" applyNumberFormat="1" applyFont="1" applyBorder="1"/>
    <xf numFmtId="37" fontId="7" fillId="0" borderId="20" xfId="3" applyNumberFormat="1" applyFont="1" applyBorder="1"/>
    <xf numFmtId="3" fontId="3" fillId="0" borderId="0" xfId="3" applyNumberFormat="1" applyFont="1"/>
    <xf numFmtId="3" fontId="7" fillId="0" borderId="20" xfId="3" applyNumberFormat="1" applyFont="1" applyBorder="1"/>
    <xf numFmtId="0" fontId="2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6" xfId="3" applyFont="1" applyBorder="1" applyAlignment="1">
      <alignment horizontal="center"/>
    </xf>
  </cellXfs>
  <cellStyles count="5">
    <cellStyle name="Comma" xfId="4" builtinId="3"/>
    <cellStyle name="Comma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topLeftCell="A5" zoomScaleNormal="100" workbookViewId="0">
      <selection activeCell="J43" sqref="J43"/>
    </sheetView>
  </sheetViews>
  <sheetFormatPr defaultColWidth="9.140625" defaultRowHeight="12" x14ac:dyDescent="0.2"/>
  <cols>
    <col min="1" max="1" width="2.28515625" style="7" customWidth="1"/>
    <col min="2" max="2" width="12.5703125" style="9" customWidth="1"/>
    <col min="3" max="3" width="24" style="7" customWidth="1"/>
    <col min="4" max="4" width="11.7109375" style="7" customWidth="1"/>
    <col min="5" max="5" width="13.140625" style="7" customWidth="1"/>
    <col min="6" max="6" width="11.42578125" style="7" customWidth="1"/>
    <col min="7" max="7" width="12.140625" style="49" customWidth="1"/>
    <col min="8" max="8" width="14.28515625" style="7" customWidth="1"/>
    <col min="9" max="9" width="1.28515625" style="7" customWidth="1"/>
    <col min="10" max="10" width="15.140625" style="7" customWidth="1"/>
    <col min="11" max="11" width="12.85546875" style="7" customWidth="1"/>
    <col min="12" max="12" width="1" style="11" customWidth="1"/>
    <col min="13" max="13" width="15.42578125" style="7" customWidth="1"/>
    <col min="14" max="14" width="12.85546875" style="7" customWidth="1"/>
    <col min="15" max="15" width="4.140625" style="7" customWidth="1"/>
    <col min="16" max="16" width="22.28515625" style="7" customWidth="1"/>
    <col min="17" max="17" width="17.42578125" style="8" customWidth="1"/>
    <col min="18" max="18" width="17" style="7" customWidth="1"/>
    <col min="19" max="16384" width="9.140625" style="7"/>
  </cols>
  <sheetData>
    <row r="1" spans="2:18" ht="16.5" customHeight="1" x14ac:dyDescent="0.25">
      <c r="B1" s="120" t="s">
        <v>60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2:18" ht="16.5" customHeight="1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8" ht="15" customHeight="1" x14ac:dyDescent="0.2">
      <c r="B3" s="121" t="s">
        <v>73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2:18" x14ac:dyDescent="0.2">
      <c r="B4" s="9" t="s">
        <v>67</v>
      </c>
      <c r="H4" s="10" t="s">
        <v>1</v>
      </c>
    </row>
    <row r="5" spans="2:18" ht="16.5" customHeight="1" x14ac:dyDescent="0.2">
      <c r="H5" s="12"/>
      <c r="P5" s="13"/>
    </row>
    <row r="6" spans="2:18" ht="16.5" customHeight="1" x14ac:dyDescent="0.2">
      <c r="B6" s="14"/>
      <c r="G6" s="62" t="s">
        <v>2</v>
      </c>
      <c r="H6" s="16"/>
      <c r="L6" s="15"/>
      <c r="P6" s="17"/>
    </row>
    <row r="7" spans="2:18" ht="16.5" customHeight="1" x14ac:dyDescent="0.2">
      <c r="G7" s="19">
        <f>+K39</f>
        <v>0.95424264394769176</v>
      </c>
      <c r="H7" s="24" t="s">
        <v>58</v>
      </c>
      <c r="L7" s="15"/>
      <c r="P7" s="19"/>
    </row>
    <row r="8" spans="2:18" x14ac:dyDescent="0.2">
      <c r="B8" s="23"/>
      <c r="G8" s="19">
        <f>+N39</f>
        <v>0.35235162149712146</v>
      </c>
      <c r="H8" s="24" t="s">
        <v>59</v>
      </c>
      <c r="L8" s="15"/>
      <c r="P8" s="19"/>
    </row>
    <row r="9" spans="2:18" x14ac:dyDescent="0.2">
      <c r="B9" s="23"/>
      <c r="I9" s="18"/>
      <c r="J9" s="19"/>
      <c r="K9" s="20"/>
      <c r="L9" s="15"/>
      <c r="M9" s="21"/>
      <c r="N9" s="22"/>
      <c r="P9" s="19"/>
    </row>
    <row r="10" spans="2:18" ht="12.75" x14ac:dyDescent="0.2">
      <c r="I10" s="18"/>
      <c r="J10" s="61"/>
      <c r="K10" s="37"/>
    </row>
    <row r="11" spans="2:18" ht="12.75" thickBot="1" x14ac:dyDescent="0.25">
      <c r="M11" s="7" t="s">
        <v>1</v>
      </c>
      <c r="R11" s="25"/>
    </row>
    <row r="12" spans="2:18" x14ac:dyDescent="0.2">
      <c r="B12" s="75" t="s">
        <v>19</v>
      </c>
      <c r="C12" s="75" t="s">
        <v>3</v>
      </c>
      <c r="D12" s="75" t="s">
        <v>68</v>
      </c>
      <c r="E12" s="75" t="s">
        <v>61</v>
      </c>
      <c r="F12" s="75" t="s">
        <v>62</v>
      </c>
      <c r="G12" s="78" t="s">
        <v>65</v>
      </c>
      <c r="H12" s="75" t="s">
        <v>4</v>
      </c>
      <c r="I12" s="108"/>
      <c r="J12" s="122" t="s">
        <v>5</v>
      </c>
      <c r="K12" s="123"/>
      <c r="L12" s="109"/>
      <c r="M12" s="122" t="s">
        <v>6</v>
      </c>
      <c r="N12" s="123"/>
      <c r="P12" s="14"/>
      <c r="Q12" s="26"/>
      <c r="R12" s="14"/>
    </row>
    <row r="13" spans="2:18" x14ac:dyDescent="0.2">
      <c r="B13" s="76" t="s">
        <v>20</v>
      </c>
      <c r="C13" s="77"/>
      <c r="D13" s="76" t="s">
        <v>69</v>
      </c>
      <c r="E13" s="76" t="s">
        <v>7</v>
      </c>
      <c r="F13" s="76" t="s">
        <v>7</v>
      </c>
      <c r="G13" s="79" t="s">
        <v>7</v>
      </c>
      <c r="H13" s="76" t="s">
        <v>7</v>
      </c>
      <c r="I13" s="65"/>
      <c r="J13" s="73" t="s">
        <v>8</v>
      </c>
      <c r="K13" s="74" t="s">
        <v>9</v>
      </c>
      <c r="L13" s="72"/>
      <c r="M13" s="70" t="s">
        <v>10</v>
      </c>
      <c r="N13" s="71" t="s">
        <v>11</v>
      </c>
      <c r="P13" s="25"/>
      <c r="Q13" s="26"/>
      <c r="R13" s="27"/>
    </row>
    <row r="14" spans="2:18" ht="12" customHeight="1" thickBot="1" x14ac:dyDescent="0.25">
      <c r="B14" s="80"/>
      <c r="C14" s="77"/>
      <c r="D14" s="76" t="s">
        <v>70</v>
      </c>
      <c r="E14" s="77"/>
      <c r="F14" s="77"/>
      <c r="G14" s="81"/>
      <c r="H14" s="77"/>
      <c r="I14" s="65"/>
      <c r="J14" s="82"/>
      <c r="K14" s="83"/>
      <c r="L14" s="84"/>
      <c r="M14" s="82"/>
      <c r="N14" s="83"/>
    </row>
    <row r="15" spans="2:18" ht="12.75" x14ac:dyDescent="0.2">
      <c r="B15" s="85" t="s">
        <v>25</v>
      </c>
      <c r="C15" s="86" t="s">
        <v>16</v>
      </c>
      <c r="D15" s="86"/>
      <c r="E15" s="87">
        <v>0</v>
      </c>
      <c r="F15" s="87">
        <f>222300-2063.7</f>
        <v>220236.3</v>
      </c>
      <c r="G15" s="87">
        <v>105000</v>
      </c>
      <c r="H15" s="89">
        <f t="shared" ref="H15:H38" si="0">+E15+F15+G15</f>
        <v>325236.3</v>
      </c>
      <c r="I15" s="88"/>
      <c r="J15" s="90">
        <v>320875</v>
      </c>
      <c r="K15" s="91">
        <f t="shared" ref="K15:K20" si="1">+J15/H15</f>
        <v>0.98659036522061039</v>
      </c>
      <c r="L15" s="92"/>
      <c r="M15" s="93">
        <v>220280</v>
      </c>
      <c r="N15" s="94">
        <f t="shared" ref="N15:N20" si="2">+M15/H15</f>
        <v>0.67729217187626356</v>
      </c>
      <c r="P15" s="29"/>
      <c r="Q15" s="26"/>
      <c r="R15" s="20"/>
    </row>
    <row r="16" spans="2:18" ht="12.75" x14ac:dyDescent="0.2">
      <c r="B16" s="95" t="s">
        <v>22</v>
      </c>
      <c r="C16" s="30" t="s">
        <v>54</v>
      </c>
      <c r="D16" s="30"/>
      <c r="E16" s="1">
        <v>27685</v>
      </c>
      <c r="F16" s="1">
        <v>140000</v>
      </c>
      <c r="G16" s="1">
        <v>70000</v>
      </c>
      <c r="H16" s="66">
        <f t="shared" si="0"/>
        <v>237685</v>
      </c>
      <c r="I16" s="31"/>
      <c r="J16" s="28">
        <v>167634</v>
      </c>
      <c r="K16" s="32">
        <f t="shared" si="1"/>
        <v>0.70527799398363378</v>
      </c>
      <c r="L16" s="96"/>
      <c r="M16" s="33">
        <v>38555</v>
      </c>
      <c r="N16" s="97">
        <f t="shared" si="2"/>
        <v>0.16221048867198182</v>
      </c>
      <c r="P16" s="29"/>
      <c r="Q16" s="26"/>
      <c r="R16" s="20"/>
    </row>
    <row r="17" spans="2:18" ht="12.75" x14ac:dyDescent="0.2">
      <c r="B17" s="95" t="s">
        <v>29</v>
      </c>
      <c r="C17" s="30" t="s">
        <v>13</v>
      </c>
      <c r="D17" s="30"/>
      <c r="E17" s="1">
        <v>834593</v>
      </c>
      <c r="F17" s="1">
        <v>0</v>
      </c>
      <c r="G17" s="1">
        <v>1236516</v>
      </c>
      <c r="H17" s="66">
        <f t="shared" si="0"/>
        <v>2071109</v>
      </c>
      <c r="I17" s="31"/>
      <c r="J17" s="28">
        <v>1490856</v>
      </c>
      <c r="K17" s="32">
        <f t="shared" si="1"/>
        <v>0.71983463931642422</v>
      </c>
      <c r="L17" s="96"/>
      <c r="M17" s="33">
        <v>1163007</v>
      </c>
      <c r="N17" s="97">
        <f t="shared" si="2"/>
        <v>0.56153828697572172</v>
      </c>
      <c r="P17" s="29"/>
      <c r="Q17" s="26"/>
      <c r="R17" s="20"/>
    </row>
    <row r="18" spans="2:18" ht="12.75" x14ac:dyDescent="0.2">
      <c r="B18" s="95" t="s">
        <v>35</v>
      </c>
      <c r="C18" s="30" t="s">
        <v>55</v>
      </c>
      <c r="D18" s="30"/>
      <c r="E18" s="1">
        <v>9394</v>
      </c>
      <c r="F18" s="1">
        <v>20000</v>
      </c>
      <c r="G18" s="1">
        <v>0</v>
      </c>
      <c r="H18" s="66">
        <f t="shared" si="0"/>
        <v>29394</v>
      </c>
      <c r="I18" s="31"/>
      <c r="J18" s="28">
        <v>29394</v>
      </c>
      <c r="K18" s="32">
        <f t="shared" si="1"/>
        <v>1</v>
      </c>
      <c r="L18" s="96"/>
      <c r="M18" s="33">
        <v>29394</v>
      </c>
      <c r="N18" s="97">
        <f t="shared" si="2"/>
        <v>1</v>
      </c>
      <c r="P18" s="29"/>
      <c r="Q18" s="26"/>
      <c r="R18" s="20"/>
    </row>
    <row r="19" spans="2:18" ht="12.75" x14ac:dyDescent="0.2">
      <c r="B19" s="95" t="s">
        <v>28</v>
      </c>
      <c r="C19" s="30" t="s">
        <v>48</v>
      </c>
      <c r="D19" s="30"/>
      <c r="E19" s="1">
        <v>10137</v>
      </c>
      <c r="F19" s="1">
        <v>0</v>
      </c>
      <c r="G19" s="1">
        <v>0</v>
      </c>
      <c r="H19" s="66">
        <f t="shared" si="0"/>
        <v>10137</v>
      </c>
      <c r="I19" s="31"/>
      <c r="J19" s="28">
        <v>10137</v>
      </c>
      <c r="K19" s="32">
        <f t="shared" si="1"/>
        <v>1</v>
      </c>
      <c r="L19" s="96"/>
      <c r="M19" s="33">
        <v>10137</v>
      </c>
      <c r="N19" s="97">
        <f t="shared" si="2"/>
        <v>1</v>
      </c>
      <c r="P19" s="29"/>
      <c r="Q19" s="26"/>
      <c r="R19" s="20"/>
    </row>
    <row r="20" spans="2:18" ht="12.75" x14ac:dyDescent="0.2">
      <c r="B20" s="95" t="s">
        <v>33</v>
      </c>
      <c r="C20" s="30" t="s">
        <v>49</v>
      </c>
      <c r="D20" s="30"/>
      <c r="E20" s="1">
        <v>56604</v>
      </c>
      <c r="F20" s="1">
        <v>704946</v>
      </c>
      <c r="G20" s="1">
        <v>13000</v>
      </c>
      <c r="H20" s="66">
        <f t="shared" si="0"/>
        <v>774550</v>
      </c>
      <c r="I20" s="31"/>
      <c r="J20" s="28">
        <v>774550</v>
      </c>
      <c r="K20" s="32">
        <f t="shared" si="1"/>
        <v>1</v>
      </c>
      <c r="L20" s="96"/>
      <c r="M20" s="33">
        <v>579442</v>
      </c>
      <c r="N20" s="97">
        <f t="shared" si="2"/>
        <v>0.74810147827770967</v>
      </c>
      <c r="P20" s="29"/>
      <c r="Q20" s="26"/>
      <c r="R20" s="20"/>
    </row>
    <row r="21" spans="2:18" ht="12.75" x14ac:dyDescent="0.2">
      <c r="B21" s="95" t="s">
        <v>38</v>
      </c>
      <c r="C21" s="30" t="s">
        <v>50</v>
      </c>
      <c r="D21" s="30"/>
      <c r="E21" s="1">
        <v>0</v>
      </c>
      <c r="F21" s="1">
        <v>0</v>
      </c>
      <c r="G21" s="1">
        <v>0</v>
      </c>
      <c r="H21" s="66">
        <f t="shared" si="0"/>
        <v>0</v>
      </c>
      <c r="I21" s="31"/>
      <c r="J21" s="28">
        <v>0</v>
      </c>
      <c r="K21" s="32">
        <v>0</v>
      </c>
      <c r="L21" s="96"/>
      <c r="M21" s="33">
        <v>0</v>
      </c>
      <c r="N21" s="97">
        <v>0</v>
      </c>
      <c r="P21" s="29"/>
      <c r="Q21" s="26"/>
      <c r="R21" s="20"/>
    </row>
    <row r="22" spans="2:18" ht="12.75" x14ac:dyDescent="0.2">
      <c r="B22" s="95" t="s">
        <v>36</v>
      </c>
      <c r="C22" s="30" t="s">
        <v>15</v>
      </c>
      <c r="D22" s="30"/>
      <c r="E22" s="1">
        <v>76271</v>
      </c>
      <c r="F22" s="1">
        <v>0</v>
      </c>
      <c r="G22" s="1">
        <v>120000</v>
      </c>
      <c r="H22" s="66">
        <f t="shared" si="0"/>
        <v>196271</v>
      </c>
      <c r="I22" s="31"/>
      <c r="J22" s="28">
        <v>73710</v>
      </c>
      <c r="K22" s="32">
        <f t="shared" ref="K22:K26" si="3">+J22/H22</f>
        <v>0.37555217021363319</v>
      </c>
      <c r="L22" s="96"/>
      <c r="M22" s="33">
        <v>67705</v>
      </c>
      <c r="N22" s="97">
        <f t="shared" ref="N22:N26" si="4">+M22/H22</f>
        <v>0.34495671800724509</v>
      </c>
      <c r="P22" s="29"/>
      <c r="Q22" s="26"/>
      <c r="R22" s="20"/>
    </row>
    <row r="23" spans="2:18" ht="12.75" x14ac:dyDescent="0.2">
      <c r="B23" s="95" t="s">
        <v>26</v>
      </c>
      <c r="C23" s="30" t="s">
        <v>56</v>
      </c>
      <c r="D23" s="30"/>
      <c r="E23" s="1">
        <v>1074109</v>
      </c>
      <c r="F23" s="1">
        <v>0</v>
      </c>
      <c r="G23" s="1">
        <v>1200000</v>
      </c>
      <c r="H23" s="66">
        <f t="shared" si="0"/>
        <v>2274109</v>
      </c>
      <c r="I23" s="31"/>
      <c r="J23" s="28">
        <v>2183482</v>
      </c>
      <c r="K23" s="32">
        <f t="shared" si="3"/>
        <v>0.9601483482102221</v>
      </c>
      <c r="L23" s="96"/>
      <c r="M23" s="33">
        <v>1320149</v>
      </c>
      <c r="N23" s="97">
        <f t="shared" si="4"/>
        <v>0.58051263154052857</v>
      </c>
      <c r="P23" s="29"/>
      <c r="Q23" s="26"/>
      <c r="R23" s="20"/>
    </row>
    <row r="24" spans="2:18" ht="12.75" x14ac:dyDescent="0.2">
      <c r="B24" s="95" t="s">
        <v>31</v>
      </c>
      <c r="C24" s="30" t="s">
        <v>57</v>
      </c>
      <c r="D24" s="30"/>
      <c r="E24" s="1">
        <v>5000</v>
      </c>
      <c r="F24" s="1">
        <v>0</v>
      </c>
      <c r="G24" s="1">
        <v>0</v>
      </c>
      <c r="H24" s="66">
        <f t="shared" si="0"/>
        <v>5000</v>
      </c>
      <c r="I24" s="31"/>
      <c r="J24" s="28">
        <v>5000</v>
      </c>
      <c r="K24" s="32">
        <f t="shared" si="3"/>
        <v>1</v>
      </c>
      <c r="L24" s="96"/>
      <c r="M24" s="33">
        <v>5000</v>
      </c>
      <c r="N24" s="97">
        <f t="shared" si="4"/>
        <v>1</v>
      </c>
      <c r="P24" s="34"/>
      <c r="Q24" s="26"/>
      <c r="R24" s="20"/>
    </row>
    <row r="25" spans="2:18" ht="12.75" x14ac:dyDescent="0.2">
      <c r="B25" s="95" t="s">
        <v>21</v>
      </c>
      <c r="C25" s="30" t="s">
        <v>21</v>
      </c>
      <c r="D25" s="116">
        <v>3245676</v>
      </c>
      <c r="E25" s="1">
        <v>1368413</v>
      </c>
      <c r="F25" s="1">
        <v>5385800</v>
      </c>
      <c r="G25" s="1">
        <v>0</v>
      </c>
      <c r="H25" s="66">
        <f>+D25+E25+F25+G25</f>
        <v>9999889</v>
      </c>
      <c r="I25" s="68" t="s">
        <v>64</v>
      </c>
      <c r="J25" s="28">
        <f>6754213+3245676</f>
        <v>9999889</v>
      </c>
      <c r="K25" s="32">
        <f t="shared" si="3"/>
        <v>1</v>
      </c>
      <c r="L25" s="96"/>
      <c r="M25" s="33">
        <v>1256086</v>
      </c>
      <c r="N25" s="97">
        <f t="shared" si="4"/>
        <v>0.12560999427093641</v>
      </c>
      <c r="P25" s="29"/>
      <c r="Q25" s="26"/>
      <c r="R25" s="20"/>
    </row>
    <row r="26" spans="2:18" ht="12.75" x14ac:dyDescent="0.2">
      <c r="B26" s="95" t="s">
        <v>23</v>
      </c>
      <c r="C26" s="30" t="s">
        <v>51</v>
      </c>
      <c r="D26" s="30"/>
      <c r="E26" s="1">
        <f>17072+2064</f>
        <v>19136</v>
      </c>
      <c r="F26" s="1"/>
      <c r="G26" s="1">
        <v>0</v>
      </c>
      <c r="H26" s="66">
        <f t="shared" si="0"/>
        <v>19136</v>
      </c>
      <c r="I26" s="31"/>
      <c r="J26" s="28">
        <v>19136</v>
      </c>
      <c r="K26" s="32">
        <f t="shared" si="3"/>
        <v>1</v>
      </c>
      <c r="L26" s="98"/>
      <c r="M26" s="33">
        <v>19136</v>
      </c>
      <c r="N26" s="97">
        <f t="shared" si="4"/>
        <v>1</v>
      </c>
      <c r="P26" s="29"/>
      <c r="Q26" s="26"/>
      <c r="R26" s="20"/>
    </row>
    <row r="27" spans="2:18" ht="12.75" x14ac:dyDescent="0.2">
      <c r="B27" s="95" t="s">
        <v>42</v>
      </c>
      <c r="C27" s="30" t="s">
        <v>47</v>
      </c>
      <c r="D27" s="30"/>
      <c r="E27" s="1">
        <v>0</v>
      </c>
      <c r="F27" s="1">
        <v>0</v>
      </c>
      <c r="G27" s="1">
        <v>0</v>
      </c>
      <c r="H27" s="66">
        <f t="shared" si="0"/>
        <v>0</v>
      </c>
      <c r="I27" s="31"/>
      <c r="J27" s="28">
        <v>0</v>
      </c>
      <c r="K27" s="32">
        <v>0</v>
      </c>
      <c r="L27" s="96"/>
      <c r="M27" s="33">
        <v>0</v>
      </c>
      <c r="N27" s="97">
        <v>0</v>
      </c>
      <c r="P27" s="29"/>
      <c r="Q27" s="26"/>
      <c r="R27" s="20"/>
    </row>
    <row r="28" spans="2:18" ht="12.75" x14ac:dyDescent="0.2">
      <c r="B28" s="95" t="s">
        <v>34</v>
      </c>
      <c r="C28" s="30" t="s">
        <v>18</v>
      </c>
      <c r="D28" s="30"/>
      <c r="E28" s="1">
        <v>0</v>
      </c>
      <c r="F28" s="1">
        <v>0</v>
      </c>
      <c r="G28" s="1">
        <v>0</v>
      </c>
      <c r="H28" s="66">
        <f t="shared" si="0"/>
        <v>0</v>
      </c>
      <c r="I28" s="31"/>
      <c r="J28" s="28">
        <v>0</v>
      </c>
      <c r="K28" s="32">
        <v>0</v>
      </c>
      <c r="L28" s="96"/>
      <c r="M28" s="33">
        <v>0</v>
      </c>
      <c r="N28" s="97">
        <v>0</v>
      </c>
      <c r="P28" s="29"/>
      <c r="Q28" s="26"/>
      <c r="R28" s="20"/>
    </row>
    <row r="29" spans="2:18" ht="12.75" x14ac:dyDescent="0.2">
      <c r="B29" s="95" t="s">
        <v>40</v>
      </c>
      <c r="C29" s="30" t="s">
        <v>41</v>
      </c>
      <c r="D29" s="30"/>
      <c r="E29" s="1">
        <v>55695</v>
      </c>
      <c r="F29" s="1">
        <v>0</v>
      </c>
      <c r="G29" s="1">
        <v>0</v>
      </c>
      <c r="H29" s="66">
        <f t="shared" si="0"/>
        <v>55695</v>
      </c>
      <c r="I29" s="31"/>
      <c r="J29" s="28">
        <v>55695</v>
      </c>
      <c r="K29" s="32">
        <f>+J29/H29</f>
        <v>1</v>
      </c>
      <c r="L29" s="96"/>
      <c r="M29" s="33">
        <v>55695</v>
      </c>
      <c r="N29" s="97">
        <f>+M29/H29</f>
        <v>1</v>
      </c>
      <c r="P29" s="29"/>
      <c r="Q29" s="26"/>
      <c r="R29" s="20"/>
    </row>
    <row r="30" spans="2:18" ht="12.75" x14ac:dyDescent="0.2">
      <c r="B30" s="95" t="s">
        <v>39</v>
      </c>
      <c r="C30" s="30" t="s">
        <v>52</v>
      </c>
      <c r="D30" s="30"/>
      <c r="E30" s="1">
        <v>0</v>
      </c>
      <c r="F30" s="1">
        <v>0</v>
      </c>
      <c r="G30" s="1">
        <v>18000</v>
      </c>
      <c r="H30" s="66">
        <f t="shared" si="0"/>
        <v>18000</v>
      </c>
      <c r="I30" s="31"/>
      <c r="J30" s="28">
        <v>18000</v>
      </c>
      <c r="K30" s="32">
        <v>0</v>
      </c>
      <c r="L30" s="96"/>
      <c r="M30" s="33">
        <v>0</v>
      </c>
      <c r="N30" s="97">
        <v>0</v>
      </c>
      <c r="P30" s="29"/>
      <c r="Q30" s="26"/>
      <c r="R30" s="20"/>
    </row>
    <row r="31" spans="2:18" ht="12.75" x14ac:dyDescent="0.2">
      <c r="B31" s="95" t="s">
        <v>45</v>
      </c>
      <c r="C31" s="7" t="s">
        <v>53</v>
      </c>
      <c r="E31" s="1">
        <v>0</v>
      </c>
      <c r="F31" s="1">
        <v>0</v>
      </c>
      <c r="G31" s="1">
        <v>0</v>
      </c>
      <c r="H31" s="66">
        <f t="shared" si="0"/>
        <v>0</v>
      </c>
      <c r="I31" s="31"/>
      <c r="J31" s="28">
        <v>0</v>
      </c>
      <c r="K31" s="32">
        <v>0</v>
      </c>
      <c r="L31" s="96"/>
      <c r="M31" s="33">
        <v>0</v>
      </c>
      <c r="N31" s="97">
        <v>0</v>
      </c>
      <c r="P31" s="29"/>
      <c r="Q31" s="26"/>
      <c r="R31" s="20"/>
    </row>
    <row r="32" spans="2:18" ht="12.75" x14ac:dyDescent="0.2">
      <c r="B32" s="95" t="s">
        <v>37</v>
      </c>
      <c r="C32" s="30" t="s">
        <v>46</v>
      </c>
      <c r="D32" s="30"/>
      <c r="E32" s="1">
        <v>0</v>
      </c>
      <c r="F32" s="1">
        <v>0</v>
      </c>
      <c r="G32" s="1">
        <v>0</v>
      </c>
      <c r="H32" s="66">
        <f t="shared" si="0"/>
        <v>0</v>
      </c>
      <c r="I32" s="31"/>
      <c r="J32" s="28">
        <v>0</v>
      </c>
      <c r="K32" s="32">
        <v>0</v>
      </c>
      <c r="L32" s="96"/>
      <c r="M32" s="33">
        <v>0</v>
      </c>
      <c r="N32" s="97">
        <v>0</v>
      </c>
      <c r="P32" s="29"/>
      <c r="Q32" s="26"/>
      <c r="R32" s="20"/>
    </row>
    <row r="33" spans="1:18" ht="12.75" x14ac:dyDescent="0.2">
      <c r="B33" s="95" t="s">
        <v>30</v>
      </c>
      <c r="C33" s="30" t="s">
        <v>43</v>
      </c>
      <c r="D33" s="30"/>
      <c r="E33" s="1">
        <f>1597652+750000</f>
        <v>2347652</v>
      </c>
      <c r="F33" s="1">
        <v>0</v>
      </c>
      <c r="G33" s="1">
        <v>0</v>
      </c>
      <c r="H33" s="66">
        <f t="shared" si="0"/>
        <v>2347652</v>
      </c>
      <c r="I33" s="31"/>
      <c r="J33" s="28">
        <v>2345828</v>
      </c>
      <c r="K33" s="32">
        <f t="shared" ref="K33:K38" si="5">+J33/H33</f>
        <v>0.99922305350196705</v>
      </c>
      <c r="L33" s="96"/>
      <c r="M33" s="33">
        <v>1599852</v>
      </c>
      <c r="N33" s="97">
        <f t="shared" ref="N33:N35" si="6">+M33/H33</f>
        <v>0.68146897410689489</v>
      </c>
      <c r="P33" s="29"/>
      <c r="Q33" s="26"/>
      <c r="R33" s="20"/>
    </row>
    <row r="34" spans="1:18" ht="12.75" x14ac:dyDescent="0.2">
      <c r="B34" s="95" t="s">
        <v>24</v>
      </c>
      <c r="C34" s="30" t="s">
        <v>44</v>
      </c>
      <c r="D34" s="30"/>
      <c r="E34" s="1">
        <v>32929</v>
      </c>
      <c r="F34" s="1">
        <v>0</v>
      </c>
      <c r="G34" s="1">
        <v>115000</v>
      </c>
      <c r="H34" s="66">
        <f t="shared" si="0"/>
        <v>147929</v>
      </c>
      <c r="I34" s="31"/>
      <c r="J34" s="64">
        <v>147929</v>
      </c>
      <c r="K34" s="32">
        <f t="shared" si="5"/>
        <v>1</v>
      </c>
      <c r="L34" s="96"/>
      <c r="M34" s="33">
        <v>32929</v>
      </c>
      <c r="N34" s="97">
        <f t="shared" si="6"/>
        <v>0.22260003109599877</v>
      </c>
      <c r="P34" s="29"/>
      <c r="Q34" s="26"/>
      <c r="R34" s="20"/>
    </row>
    <row r="35" spans="1:18" ht="12.75" x14ac:dyDescent="0.2">
      <c r="B35" s="95" t="s">
        <v>32</v>
      </c>
      <c r="C35" s="30" t="s">
        <v>17</v>
      </c>
      <c r="D35" s="30"/>
      <c r="E35" s="1">
        <f>7000-589</f>
        <v>6411</v>
      </c>
      <c r="F35" s="1"/>
      <c r="G35" s="1"/>
      <c r="H35" s="66">
        <f t="shared" si="0"/>
        <v>6411</v>
      </c>
      <c r="I35" s="31"/>
      <c r="J35" s="63">
        <v>6411</v>
      </c>
      <c r="K35" s="32">
        <f t="shared" si="5"/>
        <v>1</v>
      </c>
      <c r="L35" s="96"/>
      <c r="M35" s="2">
        <v>6411</v>
      </c>
      <c r="N35" s="97">
        <f t="shared" si="6"/>
        <v>1</v>
      </c>
      <c r="P35" s="29"/>
      <c r="Q35" s="26"/>
      <c r="R35" s="20"/>
    </row>
    <row r="36" spans="1:18" ht="12.75" x14ac:dyDescent="0.2">
      <c r="B36" s="95" t="s">
        <v>27</v>
      </c>
      <c r="C36" s="30" t="s">
        <v>12</v>
      </c>
      <c r="D36" s="30"/>
      <c r="E36" s="1">
        <f>1125721-750000</f>
        <v>375721</v>
      </c>
      <c r="F36" s="1">
        <v>0</v>
      </c>
      <c r="G36" s="1">
        <v>0</v>
      </c>
      <c r="H36" s="66">
        <f t="shared" si="0"/>
        <v>375721</v>
      </c>
      <c r="I36" s="31"/>
      <c r="J36" s="28">
        <v>380882</v>
      </c>
      <c r="K36" s="32">
        <f t="shared" ref="K36" si="7">+J36/H36</f>
        <v>1.0137362564243149</v>
      </c>
      <c r="L36" s="96"/>
      <c r="M36" s="33">
        <v>253375</v>
      </c>
      <c r="N36" s="97">
        <f t="shared" ref="N36:N38" si="8">+M36/H36</f>
        <v>0.6743700777970888</v>
      </c>
      <c r="P36" s="29"/>
      <c r="Q36" s="26"/>
      <c r="R36" s="20"/>
    </row>
    <row r="37" spans="1:18" ht="12.75" x14ac:dyDescent="0.2">
      <c r="B37" s="95" t="s">
        <v>42</v>
      </c>
      <c r="C37" s="30" t="s">
        <v>66</v>
      </c>
      <c r="D37" s="30"/>
      <c r="E37" s="1">
        <v>18000</v>
      </c>
      <c r="F37" s="1"/>
      <c r="G37" s="1">
        <v>-18000</v>
      </c>
      <c r="H37" s="66">
        <f t="shared" si="0"/>
        <v>0</v>
      </c>
      <c r="I37" s="31"/>
      <c r="J37" s="63">
        <v>0</v>
      </c>
      <c r="K37" s="32">
        <v>0</v>
      </c>
      <c r="L37" s="96"/>
      <c r="M37" s="33">
        <v>0</v>
      </c>
      <c r="N37" s="97">
        <v>0</v>
      </c>
      <c r="P37" s="29"/>
      <c r="Q37" s="26"/>
      <c r="R37" s="20"/>
    </row>
    <row r="38" spans="1:18" ht="13.5" thickBot="1" x14ac:dyDescent="0.25">
      <c r="B38" s="99"/>
      <c r="C38" s="100" t="s">
        <v>63</v>
      </c>
      <c r="D38" s="100"/>
      <c r="E38" s="101"/>
      <c r="F38" s="101"/>
      <c r="G38" s="103">
        <f>-2859516+2857677+819+589</f>
        <v>-431</v>
      </c>
      <c r="H38" s="104">
        <f t="shared" si="0"/>
        <v>-431</v>
      </c>
      <c r="I38" s="102"/>
      <c r="J38" s="110">
        <v>-431</v>
      </c>
      <c r="K38" s="105">
        <f t="shared" si="5"/>
        <v>1</v>
      </c>
      <c r="L38" s="106"/>
      <c r="M38" s="107">
        <v>0</v>
      </c>
      <c r="N38" s="111">
        <f t="shared" si="8"/>
        <v>0</v>
      </c>
      <c r="P38" s="29"/>
      <c r="Q38" s="26"/>
      <c r="R38" s="20"/>
    </row>
    <row r="39" spans="1:18" ht="12.75" x14ac:dyDescent="0.2">
      <c r="B39" s="35"/>
      <c r="C39" s="36"/>
      <c r="D39" s="3">
        <f>SUM(D15:D38)</f>
        <v>3245676</v>
      </c>
      <c r="E39" s="3">
        <f>SUM(E15:E38)</f>
        <v>6317750</v>
      </c>
      <c r="F39" s="3">
        <f>SUM(F15:F38)</f>
        <v>6470982.2999999998</v>
      </c>
      <c r="G39" s="3">
        <f>SUM(G15:G38)</f>
        <v>2859085</v>
      </c>
      <c r="H39" s="3">
        <f>SUM(H15:H38)</f>
        <v>18893493.300000001</v>
      </c>
      <c r="I39" s="37"/>
      <c r="J39" s="42">
        <f>SUM(J15:J38)</f>
        <v>18028977</v>
      </c>
      <c r="K39" s="38">
        <f>+J39/H39</f>
        <v>0.95424264394769176</v>
      </c>
      <c r="L39" s="39"/>
      <c r="M39" s="43">
        <f>SUM(M15:M38)</f>
        <v>6657153</v>
      </c>
      <c r="N39" s="38">
        <f>+M39/H39</f>
        <v>0.35235162149712146</v>
      </c>
      <c r="O39" s="44"/>
      <c r="P39" s="29"/>
      <c r="Q39" s="26"/>
      <c r="R39" s="24"/>
    </row>
    <row r="40" spans="1:18" ht="12.75" x14ac:dyDescent="0.2">
      <c r="B40" s="35"/>
      <c r="C40" s="36"/>
      <c r="D40" s="36"/>
      <c r="E40" s="3"/>
      <c r="F40" s="3"/>
      <c r="G40" s="3"/>
      <c r="H40" s="3"/>
      <c r="I40" s="37"/>
      <c r="J40" s="42"/>
      <c r="K40" s="38"/>
      <c r="L40" s="39"/>
      <c r="M40" s="43"/>
      <c r="N40" s="38"/>
      <c r="O40" s="44"/>
      <c r="P40" s="29"/>
      <c r="Q40" s="26"/>
      <c r="R40" s="24"/>
    </row>
    <row r="41" spans="1:18" ht="15" customHeight="1" x14ac:dyDescent="0.2">
      <c r="B41" s="45" t="s">
        <v>14</v>
      </c>
      <c r="E41" s="40"/>
      <c r="F41" s="36"/>
      <c r="G41" s="41"/>
      <c r="H41" s="3"/>
      <c r="I41" s="37"/>
      <c r="J41" s="46"/>
      <c r="K41" s="37"/>
      <c r="L41" s="47"/>
      <c r="M41" s="40"/>
      <c r="N41" s="38"/>
      <c r="P41" s="29"/>
      <c r="R41" s="24"/>
    </row>
    <row r="42" spans="1:18" ht="15" customHeight="1" x14ac:dyDescent="0.2">
      <c r="A42" s="9"/>
      <c r="B42" s="112"/>
      <c r="C42" s="36" t="s">
        <v>71</v>
      </c>
      <c r="D42" s="36"/>
      <c r="E42" s="40"/>
      <c r="G42" s="113"/>
      <c r="H42" s="49">
        <v>6754213</v>
      </c>
      <c r="I42" s="37" t="s">
        <v>64</v>
      </c>
      <c r="J42" s="118">
        <v>14783732</v>
      </c>
      <c r="L42" s="47"/>
      <c r="M42" s="40"/>
      <c r="N42" s="38"/>
      <c r="P42" s="29"/>
      <c r="R42" s="24"/>
    </row>
    <row r="43" spans="1:18" ht="15" customHeight="1" x14ac:dyDescent="0.2">
      <c r="B43" s="112"/>
      <c r="C43" s="36" t="s">
        <v>72</v>
      </c>
      <c r="D43" s="36"/>
      <c r="E43" s="40"/>
      <c r="G43" s="114"/>
      <c r="H43" s="49">
        <v>3245676</v>
      </c>
      <c r="I43" s="9" t="s">
        <v>64</v>
      </c>
      <c r="J43" s="118">
        <v>3245676</v>
      </c>
      <c r="K43" s="52"/>
      <c r="M43" s="53"/>
      <c r="N43" s="52"/>
      <c r="P43" s="29"/>
      <c r="R43" s="24"/>
    </row>
    <row r="44" spans="1:18" ht="16.5" customHeight="1" thickBot="1" x14ac:dyDescent="0.25">
      <c r="B44" s="4"/>
      <c r="E44" s="43"/>
      <c r="F44" s="114"/>
      <c r="H44" s="117">
        <f>SUM(H42:H43)</f>
        <v>9999889</v>
      </c>
      <c r="J44" s="119">
        <f>SUM(J42:J43)</f>
        <v>18029408</v>
      </c>
      <c r="M44" s="49"/>
      <c r="P44" s="29"/>
    </row>
    <row r="45" spans="1:18" ht="17.25" customHeight="1" thickTop="1" x14ac:dyDescent="0.2">
      <c r="B45" s="48"/>
      <c r="E45" s="69"/>
      <c r="F45" s="114"/>
      <c r="H45" s="67"/>
      <c r="J45" s="51"/>
      <c r="K45" s="52"/>
      <c r="M45" s="53"/>
      <c r="N45" s="52"/>
      <c r="P45" s="54"/>
      <c r="R45" s="19"/>
    </row>
    <row r="46" spans="1:18" ht="7.5" customHeight="1" x14ac:dyDescent="0.2">
      <c r="C46" s="50"/>
      <c r="D46" s="50"/>
      <c r="F46" s="114"/>
      <c r="H46" s="67"/>
      <c r="J46" s="49"/>
      <c r="K46" s="24"/>
      <c r="P46" s="29"/>
      <c r="R46" s="24"/>
    </row>
    <row r="47" spans="1:18" x14ac:dyDescent="0.2">
      <c r="B47" s="14"/>
      <c r="E47" s="25"/>
      <c r="F47" s="115"/>
      <c r="G47" s="58"/>
      <c r="H47" s="67"/>
      <c r="I47" s="55"/>
      <c r="J47" s="49"/>
      <c r="K47" s="24"/>
      <c r="L47" s="56"/>
      <c r="M47" s="49"/>
      <c r="N47" s="57"/>
      <c r="P47" s="29"/>
      <c r="R47" s="20"/>
    </row>
    <row r="48" spans="1:18" x14ac:dyDescent="0.2">
      <c r="B48" s="14"/>
      <c r="E48" s="25"/>
      <c r="F48" s="115"/>
      <c r="G48" s="58"/>
      <c r="H48" s="67"/>
      <c r="I48" s="55"/>
      <c r="J48" s="49"/>
      <c r="K48" s="24"/>
      <c r="L48" s="56"/>
      <c r="M48" s="49"/>
      <c r="N48" s="57"/>
      <c r="P48" s="29"/>
      <c r="R48" s="20"/>
    </row>
    <row r="49" spans="2:18" x14ac:dyDescent="0.2">
      <c r="E49" s="25"/>
      <c r="F49" s="115"/>
      <c r="G49" s="58"/>
      <c r="H49" s="67"/>
      <c r="I49" s="55"/>
      <c r="J49" s="49"/>
      <c r="K49" s="24"/>
      <c r="L49" s="56"/>
      <c r="M49" s="49"/>
      <c r="N49" s="57"/>
      <c r="P49" s="29"/>
      <c r="R49" s="20"/>
    </row>
    <row r="50" spans="2:18" x14ac:dyDescent="0.2">
      <c r="E50" s="25"/>
      <c r="F50" s="115"/>
      <c r="G50" s="58"/>
      <c r="H50" s="67"/>
      <c r="I50" s="55"/>
      <c r="J50" s="49"/>
      <c r="K50" s="24"/>
      <c r="L50" s="56"/>
      <c r="M50" s="49"/>
      <c r="N50" s="57"/>
      <c r="P50" s="29"/>
      <c r="R50" s="20"/>
    </row>
    <row r="51" spans="2:18" x14ac:dyDescent="0.2">
      <c r="E51" s="25"/>
      <c r="F51" s="25"/>
      <c r="G51" s="58"/>
      <c r="H51" s="67"/>
      <c r="I51" s="55"/>
      <c r="J51" s="49"/>
      <c r="K51" s="24"/>
      <c r="L51" s="56"/>
      <c r="M51" s="49"/>
      <c r="N51" s="57"/>
      <c r="P51" s="29"/>
      <c r="R51" s="20"/>
    </row>
    <row r="52" spans="2:18" x14ac:dyDescent="0.2">
      <c r="E52" s="25"/>
      <c r="F52" s="25"/>
      <c r="G52" s="58"/>
      <c r="H52" s="67"/>
      <c r="I52" s="55"/>
      <c r="J52" s="49"/>
      <c r="K52" s="24"/>
      <c r="L52" s="56"/>
      <c r="M52" s="49"/>
      <c r="N52" s="57"/>
      <c r="P52" s="29"/>
      <c r="R52" s="20"/>
    </row>
    <row r="53" spans="2:18" x14ac:dyDescent="0.2">
      <c r="E53" s="25"/>
      <c r="F53" s="25"/>
      <c r="G53" s="58"/>
      <c r="H53" s="67"/>
      <c r="I53" s="55"/>
      <c r="J53" s="49"/>
      <c r="K53" s="24"/>
      <c r="L53" s="56"/>
      <c r="M53" s="49"/>
      <c r="N53" s="57"/>
      <c r="P53" s="29"/>
      <c r="R53" s="20"/>
    </row>
    <row r="54" spans="2:18" x14ac:dyDescent="0.2">
      <c r="E54" s="25"/>
      <c r="F54" s="25"/>
      <c r="G54" s="58"/>
      <c r="H54" s="67"/>
      <c r="I54" s="55"/>
      <c r="J54" s="49"/>
      <c r="K54" s="24"/>
      <c r="L54" s="56"/>
      <c r="M54" s="49"/>
      <c r="N54" s="57"/>
      <c r="P54" s="29"/>
      <c r="R54" s="20"/>
    </row>
    <row r="55" spans="2:18" x14ac:dyDescent="0.2">
      <c r="E55" s="25"/>
      <c r="F55" s="25"/>
      <c r="G55" s="58"/>
      <c r="H55" s="67"/>
      <c r="I55" s="55"/>
      <c r="J55" s="49"/>
      <c r="K55" s="24"/>
      <c r="L55" s="56"/>
      <c r="M55" s="49"/>
      <c r="N55" s="57"/>
      <c r="P55" s="29"/>
      <c r="R55" s="20"/>
    </row>
    <row r="56" spans="2:18" x14ac:dyDescent="0.2">
      <c r="E56" s="25"/>
      <c r="F56" s="25"/>
      <c r="G56" s="58"/>
      <c r="H56" s="67"/>
      <c r="I56" s="55"/>
      <c r="J56" s="49"/>
      <c r="K56" s="24"/>
      <c r="L56" s="56"/>
      <c r="M56" s="49"/>
      <c r="N56" s="57"/>
      <c r="P56" s="29"/>
      <c r="R56" s="20"/>
    </row>
    <row r="57" spans="2:18" ht="18" customHeight="1" x14ac:dyDescent="0.2">
      <c r="H57" s="67"/>
      <c r="J57" s="49"/>
      <c r="K57" s="24"/>
      <c r="M57" s="58"/>
      <c r="N57" s="58"/>
      <c r="P57" s="29"/>
      <c r="R57" s="24"/>
    </row>
    <row r="58" spans="2:18" ht="9.75" customHeight="1" x14ac:dyDescent="0.2">
      <c r="H58" s="5"/>
      <c r="M58" s="49"/>
      <c r="N58" s="59"/>
      <c r="P58" s="29"/>
      <c r="R58" s="24"/>
    </row>
    <row r="59" spans="2:18" ht="11.25" customHeight="1" x14ac:dyDescent="0.2">
      <c r="H59" s="5"/>
      <c r="M59" s="49"/>
      <c r="N59" s="59"/>
      <c r="P59" s="8"/>
      <c r="R59" s="24"/>
    </row>
    <row r="60" spans="2:18" ht="18.75" customHeight="1" x14ac:dyDescent="0.2">
      <c r="B60" s="14"/>
      <c r="H60" s="5"/>
      <c r="M60" s="49"/>
      <c r="P60" s="8"/>
    </row>
    <row r="61" spans="2:18" ht="34.5" customHeight="1" x14ac:dyDescent="0.2">
      <c r="C61" s="25"/>
      <c r="D61" s="25"/>
    </row>
    <row r="62" spans="2:18" x14ac:dyDescent="0.2">
      <c r="J62" s="6"/>
      <c r="N62" s="24"/>
      <c r="R62" s="24"/>
    </row>
    <row r="63" spans="2:18" x14ac:dyDescent="0.2">
      <c r="B63" s="60"/>
    </row>
  </sheetData>
  <sortState xmlns:xlrd2="http://schemas.microsoft.com/office/spreadsheetml/2017/richdata2" ref="B15:N36">
    <sortCondition ref="C15:C36"/>
  </sortState>
  <mergeCells count="5">
    <mergeCell ref="B1:N1"/>
    <mergeCell ref="B2:N2"/>
    <mergeCell ref="B3:N3"/>
    <mergeCell ref="J12:K12"/>
    <mergeCell ref="M12:N12"/>
  </mergeCells>
  <pageMargins left="0" right="0" top="0" bottom="0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Actuals -to-date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Gredler, Joyce Faulconer (jfg5d)</dc:creator>
  <cp:lastModifiedBy>Gredler, Joyce Faulconer (jfg5d)</cp:lastModifiedBy>
  <cp:lastPrinted>2024-02-06T14:48:25Z</cp:lastPrinted>
  <dcterms:created xsi:type="dcterms:W3CDTF">2020-03-10T18:03:58Z</dcterms:created>
  <dcterms:modified xsi:type="dcterms:W3CDTF">2024-02-06T14:49:12Z</dcterms:modified>
</cp:coreProperties>
</file>